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utgersconnect-my.sharepoint.com/personal/sl2773_sebs_rutgers_edu/Documents/01_extension/fertilizer/"/>
    </mc:Choice>
  </mc:AlternateContent>
  <xr:revisionPtr revIDLastSave="809" documentId="8_{2FDFC715-833F-4728-8CB4-2B02242353F6}" xr6:coauthVersionLast="47" xr6:coauthVersionMax="47" xr10:uidLastSave="{144D082A-1790-47A0-B284-6A89F454D7C8}"/>
  <bookViews>
    <workbookView xWindow="-120" yWindow="-120" windowWidth="38640" windowHeight="21120" activeTab="1" xr2:uid="{DA940C23-5FAE-40F8-B242-A946300D866F}"/>
  </bookViews>
  <sheets>
    <sheet name="Instruction"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7" i="1"/>
  <c r="D46" i="1"/>
  <c r="D42" i="1"/>
  <c r="D41" i="1"/>
  <c r="D36" i="1"/>
  <c r="D35" i="1"/>
  <c r="G42" i="1"/>
  <c r="G41" i="1"/>
  <c r="G20" i="1"/>
  <c r="I20" i="1" s="1"/>
  <c r="I33" i="1"/>
  <c r="G47" i="1"/>
  <c r="I47" i="1" s="1"/>
  <c r="G46" i="1"/>
  <c r="G36" i="1"/>
  <c r="G35" i="1"/>
  <c r="G11" i="1"/>
  <c r="I11" i="1" s="1"/>
  <c r="G40" i="1"/>
  <c r="G45" i="1"/>
  <c r="G12" i="1"/>
  <c r="G13" i="1"/>
  <c r="I13" i="1" s="1"/>
  <c r="G14" i="1"/>
  <c r="I14" i="1" s="1"/>
  <c r="G15" i="1"/>
  <c r="I15" i="1" s="1"/>
  <c r="G16" i="1"/>
  <c r="I16" i="1" s="1"/>
  <c r="G17" i="1"/>
  <c r="I17" i="1" s="1"/>
  <c r="G18" i="1"/>
  <c r="I18" i="1" s="1"/>
  <c r="G19" i="1"/>
  <c r="I19" i="1" s="1"/>
  <c r="G21" i="1"/>
  <c r="I21" i="1" s="1"/>
  <c r="G32" i="1"/>
  <c r="G31" i="1"/>
  <c r="G39" i="1"/>
  <c r="G38" i="1"/>
  <c r="G34" i="1"/>
  <c r="G33" i="1"/>
  <c r="G30" i="1"/>
  <c r="G29" i="1"/>
  <c r="I45" i="1" l="1"/>
  <c r="I44" i="1"/>
  <c r="I42" i="1"/>
  <c r="I46" i="1"/>
  <c r="I35" i="1"/>
  <c r="I41" i="1"/>
  <c r="I36" i="1"/>
  <c r="G28" i="1"/>
  <c r="I29" i="1"/>
  <c r="I40" i="1"/>
  <c r="I38" i="1"/>
  <c r="I39" i="1"/>
  <c r="I34" i="1"/>
  <c r="G43" i="1"/>
  <c r="G37" i="1"/>
  <c r="I30" i="1"/>
  <c r="I31" i="1"/>
  <c r="I32" i="1"/>
  <c r="I12" i="1"/>
  <c r="I22" i="1" s="1"/>
  <c r="I43" i="1" l="1"/>
  <c r="I37" i="1"/>
  <c r="I28" i="1"/>
</calcChain>
</file>

<file path=xl/sharedStrings.xml><?xml version="1.0" encoding="utf-8"?>
<sst xmlns="http://schemas.openxmlformats.org/spreadsheetml/2006/main" count="82" uniqueCount="67">
  <si>
    <t>Fertilizer</t>
  </si>
  <si>
    <t>$/Ton</t>
  </si>
  <si>
    <t>$/lb</t>
  </si>
  <si>
    <t>Price</t>
  </si>
  <si>
    <t>Application Rate</t>
  </si>
  <si>
    <t>lb/ac</t>
  </si>
  <si>
    <t>Costs</t>
  </si>
  <si>
    <t>$/ac</t>
  </si>
  <si>
    <t>Total ($/ac)</t>
  </si>
  <si>
    <t>Instructions:</t>
  </si>
  <si>
    <t>Enter prices in either  $/Ton or $/lb</t>
  </si>
  <si>
    <t>Prices entered in $/Ton will automatically convert to $/lb</t>
  </si>
  <si>
    <t>Fertilizer Cost Calculator</t>
  </si>
  <si>
    <t>1. If the fertilizer you use is not listed, add it in the “Fertilizer” column.</t>
  </si>
  <si>
    <t>2. Enter the price for each fertilizer</t>
  </si>
  <si>
    <t>3. Enter the application rate for each fertilizer</t>
  </si>
  <si>
    <t>4. The cost of each fertilizer will be calculated automatically.</t>
  </si>
  <si>
    <t>5. The total fertilizer cost is calculated at the bottom of the table</t>
  </si>
  <si>
    <t>1. Total Fertilizer Costs</t>
  </si>
  <si>
    <t>2. Costs of Nutrient</t>
  </si>
  <si>
    <t>From Urea</t>
  </si>
  <si>
    <t>From DAP</t>
  </si>
  <si>
    <t>From MAP</t>
  </si>
  <si>
    <t>N - Nitrogen</t>
  </si>
  <si>
    <t>K - Potassium</t>
  </si>
  <si>
    <t>Nutrient applied</t>
  </si>
  <si>
    <t>Nutrient</t>
  </si>
  <si>
    <t>Seowoo Sophie Lee</t>
  </si>
  <si>
    <t>P - Phosphorus</t>
  </si>
  <si>
    <t>Department of Agricultural, Food, and Resource Economics</t>
  </si>
  <si>
    <t>Office: 848-932-9129     Email: seowoo.lee8@rutgers.edu</t>
  </si>
  <si>
    <t>UAN 28%</t>
  </si>
  <si>
    <t>UAN 32%</t>
  </si>
  <si>
    <t xml:space="preserve">Urea </t>
  </si>
  <si>
    <t>46-0-0</t>
  </si>
  <si>
    <t>32-0-0</t>
  </si>
  <si>
    <t>28-0-0</t>
  </si>
  <si>
    <t>DAP</t>
  </si>
  <si>
    <t>18-46-0</t>
  </si>
  <si>
    <t>11-52-0</t>
  </si>
  <si>
    <t>0-0-60</t>
  </si>
  <si>
    <t>MAP</t>
  </si>
  <si>
    <t>N-P₂O₅-K₂O</t>
  </si>
  <si>
    <t>Composition</t>
  </si>
  <si>
    <t>0-0-50</t>
  </si>
  <si>
    <t>TSP</t>
  </si>
  <si>
    <t>0-46-0</t>
  </si>
  <si>
    <t>Sulfate of Potash</t>
  </si>
  <si>
    <t>Muriate of Potash</t>
  </si>
  <si>
    <t>33-0-0</t>
  </si>
  <si>
    <t>Ammonium Nitrate</t>
  </si>
  <si>
    <t>From UAN 32%</t>
  </si>
  <si>
    <t>From Ammonium Nitrate</t>
  </si>
  <si>
    <t>From UAN 28%</t>
  </si>
  <si>
    <t>From TSP</t>
  </si>
  <si>
    <t>From Muriate of Potash</t>
  </si>
  <si>
    <t>From Sulfate of Potash</t>
  </si>
  <si>
    <t>6. Cost of each nutrient is calculated in Table 2</t>
  </si>
  <si>
    <t>Rutgers Cooperative Extension</t>
  </si>
  <si>
    <t>County Agent III</t>
  </si>
  <si>
    <t>Assistant Extension Specialist</t>
  </si>
  <si>
    <t>Office: 856-769-0090  Email:rs2794@njaes.rutgers.edu</t>
  </si>
  <si>
    <t>Ramandeep Kumar Sharma</t>
  </si>
  <si>
    <t>Nutrient Costs</t>
  </si>
  <si>
    <t>This fertilizer cost calculator helps translate fertilizer prices and application rates into cost and nutrient metrics for field crop production. It calculates nutrient amounts based on fertilizer type and rate, and estimates the cost of each nutrient (N, P, and K). The tool is designed to support more informed and efficient nutrient management decisions.</t>
  </si>
  <si>
    <t xml:space="preserve"> </t>
  </si>
  <si>
    <t>Enter the fertilizer composition in the format "N-P₂O₅-K₂O"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</si>
</sst>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sz val="20"/>
      <color theme="1"/>
      <name val="Aptos Narrow"/>
      <family val="2"/>
      <scheme val="minor"/>
    </font>
    <font>
      <b/>
      <sz val="11"/>
      <color theme="1"/>
      <name val="Aptos Narrow"/>
      <family val="2"/>
      <scheme val="minor"/>
    </font>
    <font>
      <sz val="12"/>
      <name val="Aptos"/>
      <family val="2"/>
    </font>
    <font>
      <b/>
      <sz val="14"/>
      <color theme="1"/>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35">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top/>
      <bottom style="dotted">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0" borderId="0" xfId="0" applyAlignment="1">
      <alignment horizontal="left" indent="3"/>
    </xf>
    <xf numFmtId="0" fontId="0" fillId="0" borderId="1" xfId="0" applyBorder="1" applyAlignment="1">
      <alignment horizontal="center"/>
    </xf>
    <xf numFmtId="0" fontId="0" fillId="0" borderId="6" xfId="0" applyBorder="1" applyAlignment="1">
      <alignment horizontal="center"/>
    </xf>
    <xf numFmtId="0" fontId="0" fillId="0" borderId="5" xfId="0" applyBorder="1"/>
    <xf numFmtId="0" fontId="0" fillId="0" borderId="18"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9" xfId="0" applyBorder="1" applyAlignment="1">
      <alignment horizontal="center"/>
    </xf>
    <xf numFmtId="44" fontId="0" fillId="2" borderId="14" xfId="1" applyFont="1" applyFill="1" applyBorder="1" applyProtection="1">
      <protection locked="0"/>
    </xf>
    <xf numFmtId="44" fontId="0" fillId="2" borderId="15" xfId="1" applyFont="1" applyFill="1" applyBorder="1" applyProtection="1">
      <protection locked="0"/>
    </xf>
    <xf numFmtId="0" fontId="0" fillId="2" borderId="20" xfId="0" applyFill="1" applyBorder="1" applyProtection="1">
      <protection locked="0"/>
    </xf>
    <xf numFmtId="44" fontId="0" fillId="2" borderId="16" xfId="1" applyFont="1" applyFill="1" applyBorder="1" applyProtection="1">
      <protection locked="0"/>
    </xf>
    <xf numFmtId="44" fontId="0" fillId="2" borderId="17" xfId="1" applyFont="1" applyFill="1" applyBorder="1" applyProtection="1">
      <protection locked="0"/>
    </xf>
    <xf numFmtId="0" fontId="0" fillId="2" borderId="21" xfId="0" applyFill="1" applyBorder="1" applyProtection="1">
      <protection locked="0"/>
    </xf>
    <xf numFmtId="0" fontId="3" fillId="0" borderId="0" xfId="0" applyFont="1" applyAlignment="1">
      <alignment horizontal="left"/>
    </xf>
    <xf numFmtId="0" fontId="3" fillId="0" borderId="0" xfId="0" applyFont="1"/>
    <xf numFmtId="0" fontId="0" fillId="0" borderId="1" xfId="0" applyBorder="1" applyAlignment="1">
      <alignment horizontal="center" vertical="center"/>
    </xf>
    <xf numFmtId="44" fontId="0" fillId="0" borderId="2" xfId="0" applyNumberFormat="1" applyBorder="1"/>
    <xf numFmtId="0" fontId="3" fillId="3" borderId="24" xfId="0" applyFont="1" applyFill="1" applyBorder="1"/>
    <xf numFmtId="44" fontId="3" fillId="3" borderId="2" xfId="0" applyNumberFormat="1" applyFont="1" applyFill="1" applyBorder="1"/>
    <xf numFmtId="0" fontId="3" fillId="3" borderId="24" xfId="0" applyFont="1" applyFill="1" applyBorder="1" applyAlignment="1">
      <alignment horizontal="left"/>
    </xf>
    <xf numFmtId="0" fontId="3" fillId="0" borderId="24" xfId="0" applyFont="1" applyBorder="1" applyAlignment="1">
      <alignment horizontal="left"/>
    </xf>
    <xf numFmtId="0" fontId="0" fillId="0" borderId="6" xfId="0" applyBorder="1" applyAlignment="1">
      <alignment horizontal="center" vertical="center"/>
    </xf>
    <xf numFmtId="0" fontId="0" fillId="0" borderId="0" xfId="0" applyAlignment="1">
      <alignment horizontal="center"/>
    </xf>
    <xf numFmtId="0" fontId="0" fillId="0" borderId="11" xfId="0" applyBorder="1" applyAlignment="1">
      <alignment horizontal="center" vertical="center"/>
    </xf>
    <xf numFmtId="0" fontId="0" fillId="0" borderId="11" xfId="0" applyBorder="1" applyAlignment="1">
      <alignment horizontal="center"/>
    </xf>
    <xf numFmtId="0" fontId="4" fillId="0" borderId="13" xfId="0" applyFont="1" applyBorder="1" applyAlignment="1">
      <alignment horizontal="center"/>
    </xf>
    <xf numFmtId="0" fontId="0" fillId="2" borderId="9" xfId="0" applyFill="1" applyBorder="1" applyAlignment="1" applyProtection="1">
      <alignment horizontal="center"/>
      <protection locked="0"/>
    </xf>
    <xf numFmtId="44" fontId="0" fillId="2" borderId="31" xfId="1" applyFont="1" applyFill="1" applyBorder="1" applyProtection="1">
      <protection locked="0"/>
    </xf>
    <xf numFmtId="0" fontId="0" fillId="2" borderId="32" xfId="0" applyFill="1" applyBorder="1" applyAlignment="1" applyProtection="1">
      <alignment horizontal="center"/>
      <protection locked="0"/>
    </xf>
    <xf numFmtId="0" fontId="0" fillId="0" borderId="30" xfId="0" applyBorder="1" applyAlignment="1">
      <alignment horizontal="center"/>
    </xf>
    <xf numFmtId="0" fontId="0" fillId="0" borderId="32" xfId="0" applyBorder="1" applyAlignment="1" applyProtection="1">
      <alignment horizontal="left"/>
      <protection locked="0"/>
    </xf>
    <xf numFmtId="0" fontId="0" fillId="0" borderId="9" xfId="0" applyBorder="1"/>
    <xf numFmtId="0" fontId="0" fillId="0" borderId="20" xfId="0" applyBorder="1" applyAlignment="1" applyProtection="1">
      <alignment horizontal="center"/>
      <protection locked="0"/>
    </xf>
    <xf numFmtId="0" fontId="0" fillId="0" borderId="24" xfId="0" applyBorder="1"/>
    <xf numFmtId="44" fontId="0" fillId="0" borderId="15" xfId="1" applyFont="1" applyFill="1" applyBorder="1" applyProtection="1">
      <protection locked="0"/>
    </xf>
    <xf numFmtId="44" fontId="0" fillId="0" borderId="0" xfId="0" applyNumberFormat="1"/>
    <xf numFmtId="0" fontId="0" fillId="0" borderId="0" xfId="0" applyAlignment="1">
      <alignment wrapText="1"/>
    </xf>
    <xf numFmtId="0" fontId="3" fillId="3" borderId="0" xfId="0" applyFont="1" applyFill="1" applyAlignment="1">
      <alignment horizontal="left"/>
    </xf>
    <xf numFmtId="0" fontId="0" fillId="3" borderId="0" xfId="0" applyFill="1"/>
    <xf numFmtId="0" fontId="3" fillId="3" borderId="0" xfId="0" applyFont="1" applyFill="1"/>
    <xf numFmtId="0" fontId="0" fillId="0" borderId="25" xfId="0" applyBorder="1"/>
    <xf numFmtId="0" fontId="0" fillId="0" borderId="26" xfId="0" applyBorder="1"/>
    <xf numFmtId="0" fontId="0" fillId="0" borderId="27" xfId="0" applyBorder="1"/>
    <xf numFmtId="0" fontId="0" fillId="2" borderId="0" xfId="0" applyFill="1" applyAlignment="1" applyProtection="1">
      <alignment horizontal="center"/>
      <protection locked="0"/>
    </xf>
    <xf numFmtId="2" fontId="0" fillId="2" borderId="33" xfId="0" applyNumberFormat="1" applyFill="1" applyBorder="1" applyAlignment="1" applyProtection="1">
      <alignment horizontal="center"/>
      <protection locked="0"/>
    </xf>
    <xf numFmtId="44" fontId="0" fillId="0" borderId="2" xfId="1" applyFont="1" applyBorder="1"/>
    <xf numFmtId="0" fontId="0" fillId="0" borderId="0" xfId="0" applyAlignment="1">
      <alignment horizontal="left"/>
    </xf>
    <xf numFmtId="0" fontId="0" fillId="0" borderId="0" xfId="0" applyAlignment="1">
      <alignment horizontal="left" indent="3"/>
    </xf>
    <xf numFmtId="0" fontId="0" fillId="0" borderId="0" xfId="0" applyAlignment="1">
      <alignment horizontal="center"/>
    </xf>
    <xf numFmtId="0" fontId="0" fillId="0" borderId="0" xfId="0" applyAlignment="1">
      <alignment horizontal="center" wrapText="1"/>
    </xf>
    <xf numFmtId="0" fontId="2" fillId="0" borderId="0" xfId="0" applyFont="1" applyAlignment="1">
      <alignment horizontal="center" vertical="center"/>
    </xf>
    <xf numFmtId="0" fontId="0" fillId="0" borderId="26" xfId="0" applyBorder="1" applyAlignment="1">
      <alignment horizontal="left"/>
    </xf>
    <xf numFmtId="0" fontId="0" fillId="0" borderId="23" xfId="0" applyBorder="1" applyAlignment="1">
      <alignment horizontal="center"/>
    </xf>
    <xf numFmtId="0" fontId="5" fillId="0" borderId="0" xfId="0" applyFont="1" applyAlignment="1">
      <alignment horizontal="left" vertical="center"/>
    </xf>
    <xf numFmtId="0" fontId="5" fillId="0" borderId="26" xfId="0" applyFont="1" applyBorder="1" applyAlignment="1">
      <alignment horizontal="left" vertical="center"/>
    </xf>
    <xf numFmtId="0" fontId="3" fillId="3" borderId="0" xfId="0" applyFont="1" applyFill="1" applyAlignment="1">
      <alignment horizontal="center"/>
    </xf>
    <xf numFmtId="0" fontId="3" fillId="3" borderId="34" xfId="0" applyFont="1" applyFill="1" applyBorder="1" applyAlignment="1">
      <alignment horizont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right"/>
    </xf>
    <xf numFmtId="0" fontId="0" fillId="0" borderId="4" xfId="0" applyBorder="1" applyAlignment="1">
      <alignment horizontal="right"/>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133350</xdr:rowOff>
    </xdr:from>
    <xdr:to>
      <xdr:col>4</xdr:col>
      <xdr:colOff>228600</xdr:colOff>
      <xdr:row>4</xdr:row>
      <xdr:rowOff>85725</xdr:rowOff>
    </xdr:to>
    <xdr:pic>
      <xdr:nvPicPr>
        <xdr:cNvPr id="4" name="Graphic 3">
          <a:extLst>
            <a:ext uri="{FF2B5EF4-FFF2-40B4-BE49-F238E27FC236}">
              <a16:creationId xmlns:a16="http://schemas.microsoft.com/office/drawing/2014/main" id="{42768B48-9D03-4463-85DE-C8258B78455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9550" y="323850"/>
          <a:ext cx="2457450" cy="523875"/>
        </a:xfrm>
        <a:prstGeom prst="rect">
          <a:avLst/>
        </a:prstGeom>
      </xdr:spPr>
    </xdr:pic>
    <xdr:clientData/>
  </xdr:twoCellAnchor>
  <xdr:twoCellAnchor editAs="oneCell">
    <xdr:from>
      <xdr:col>0</xdr:col>
      <xdr:colOff>342900</xdr:colOff>
      <xdr:row>38</xdr:row>
      <xdr:rowOff>114300</xdr:rowOff>
    </xdr:from>
    <xdr:to>
      <xdr:col>8</xdr:col>
      <xdr:colOff>355599</xdr:colOff>
      <xdr:row>39</xdr:row>
      <xdr:rowOff>106001</xdr:rowOff>
    </xdr:to>
    <xdr:pic>
      <xdr:nvPicPr>
        <xdr:cNvPr id="2" name="Picture 1">
          <a:extLst>
            <a:ext uri="{FF2B5EF4-FFF2-40B4-BE49-F238E27FC236}">
              <a16:creationId xmlns:a16="http://schemas.microsoft.com/office/drawing/2014/main" id="{BDE04A12-7AF4-40FD-B22E-8F465EC998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7162800"/>
          <a:ext cx="4889499" cy="182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563565</xdr:colOff>
      <xdr:row>47</xdr:row>
      <xdr:rowOff>119674</xdr:rowOff>
    </xdr:from>
    <xdr:to>
      <xdr:col>8</xdr:col>
      <xdr:colOff>436564</xdr:colOff>
      <xdr:row>48</xdr:row>
      <xdr:rowOff>111375</xdr:rowOff>
    </xdr:to>
    <xdr:pic>
      <xdr:nvPicPr>
        <xdr:cNvPr id="3" name="Picture 2">
          <a:extLst>
            <a:ext uri="{FF2B5EF4-FFF2-40B4-BE49-F238E27FC236}">
              <a16:creationId xmlns:a16="http://schemas.microsoft.com/office/drawing/2014/main" id="{055ADE8D-EAC7-FCFD-4F16-FF46187D1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0" y="9311299"/>
          <a:ext cx="4889499" cy="182201"/>
        </a:xfrm>
        <a:prstGeom prst="rect">
          <a:avLst/>
        </a:prstGeom>
      </xdr:spPr>
    </xdr:pic>
    <xdr:clientData/>
  </xdr:twoCellAnchor>
  <xdr:twoCellAnchor editAs="oneCell">
    <xdr:from>
      <xdr:col>1</xdr:col>
      <xdr:colOff>166687</xdr:colOff>
      <xdr:row>1</xdr:row>
      <xdr:rowOff>142875</xdr:rowOff>
    </xdr:from>
    <xdr:to>
      <xdr:col>3</xdr:col>
      <xdr:colOff>862012</xdr:colOff>
      <xdr:row>4</xdr:row>
      <xdr:rowOff>95250</xdr:rowOff>
    </xdr:to>
    <xdr:pic>
      <xdr:nvPicPr>
        <xdr:cNvPr id="5" name="Graphic 4">
          <a:extLst>
            <a:ext uri="{FF2B5EF4-FFF2-40B4-BE49-F238E27FC236}">
              <a16:creationId xmlns:a16="http://schemas.microsoft.com/office/drawing/2014/main" id="{2A607656-3E2C-5550-6677-37FC0DDE612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77875" y="142875"/>
          <a:ext cx="2457450" cy="5238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A2C42-6DFC-4ED5-B1FC-913532399368}">
  <dimension ref="A2:I40"/>
  <sheetViews>
    <sheetView workbookViewId="0">
      <selection activeCell="V18" sqref="V18"/>
    </sheetView>
  </sheetViews>
  <sheetFormatPr defaultRowHeight="15" x14ac:dyDescent="0.25"/>
  <sheetData>
    <row r="2" spans="1:8" x14ac:dyDescent="0.25">
      <c r="A2" s="50"/>
      <c r="B2" s="50"/>
      <c r="C2" s="50"/>
      <c r="D2" s="50"/>
      <c r="E2" s="50"/>
    </row>
    <row r="3" spans="1:8" x14ac:dyDescent="0.25">
      <c r="A3" s="50"/>
      <c r="B3" s="50"/>
      <c r="C3" s="50"/>
      <c r="D3" s="50"/>
      <c r="E3" s="50"/>
    </row>
    <row r="4" spans="1:8" x14ac:dyDescent="0.25">
      <c r="A4" s="50"/>
      <c r="B4" s="50"/>
      <c r="C4" s="50"/>
      <c r="D4" s="50"/>
      <c r="E4" s="50"/>
    </row>
    <row r="5" spans="1:8" x14ac:dyDescent="0.25">
      <c r="A5" s="50"/>
      <c r="B5" s="50"/>
      <c r="C5" s="50"/>
      <c r="D5" s="50"/>
      <c r="E5" s="50"/>
    </row>
    <row r="7" spans="1:8" x14ac:dyDescent="0.25">
      <c r="C7" s="52" t="s">
        <v>12</v>
      </c>
      <c r="D7" s="52"/>
      <c r="E7" s="52"/>
      <c r="F7" s="52"/>
      <c r="G7" s="52"/>
    </row>
    <row r="8" spans="1:8" x14ac:dyDescent="0.25">
      <c r="C8" s="52"/>
      <c r="D8" s="52"/>
      <c r="E8" s="52"/>
      <c r="F8" s="52"/>
      <c r="G8" s="52"/>
    </row>
    <row r="11" spans="1:8" x14ac:dyDescent="0.25">
      <c r="B11" s="50" t="s">
        <v>27</v>
      </c>
      <c r="C11" s="50"/>
      <c r="D11" s="50"/>
      <c r="E11" s="50"/>
      <c r="F11" s="50"/>
      <c r="G11" s="50"/>
      <c r="H11" s="50"/>
    </row>
    <row r="12" spans="1:8" x14ac:dyDescent="0.25">
      <c r="B12" s="50" t="s">
        <v>60</v>
      </c>
      <c r="C12" s="50"/>
      <c r="D12" s="50"/>
      <c r="E12" s="50"/>
      <c r="F12" s="50"/>
      <c r="G12" s="50"/>
      <c r="H12" s="50"/>
    </row>
    <row r="13" spans="1:8" x14ac:dyDescent="0.25">
      <c r="B13" s="50" t="s">
        <v>29</v>
      </c>
      <c r="C13" s="50"/>
      <c r="D13" s="50"/>
      <c r="E13" s="50"/>
      <c r="F13" s="50"/>
      <c r="G13" s="50"/>
      <c r="H13" s="50"/>
    </row>
    <row r="14" spans="1:8" x14ac:dyDescent="0.25">
      <c r="B14" s="50" t="s">
        <v>30</v>
      </c>
      <c r="C14" s="50"/>
      <c r="D14" s="50"/>
      <c r="E14" s="50"/>
      <c r="F14" s="50"/>
      <c r="G14" s="50"/>
      <c r="H14" s="50"/>
    </row>
    <row r="16" spans="1:8" x14ac:dyDescent="0.25">
      <c r="B16" s="50" t="s">
        <v>62</v>
      </c>
      <c r="C16" s="50"/>
      <c r="D16" s="50"/>
      <c r="E16" s="50"/>
      <c r="F16" s="50"/>
      <c r="G16" s="50"/>
      <c r="H16" s="50"/>
    </row>
    <row r="17" spans="2:8" x14ac:dyDescent="0.25">
      <c r="B17" s="50" t="s">
        <v>59</v>
      </c>
      <c r="C17" s="50"/>
      <c r="D17" s="50"/>
      <c r="E17" s="50"/>
      <c r="F17" s="50"/>
      <c r="G17" s="50"/>
      <c r="H17" s="50"/>
    </row>
    <row r="18" spans="2:8" x14ac:dyDescent="0.25">
      <c r="B18" s="50" t="s">
        <v>58</v>
      </c>
      <c r="C18" s="50"/>
      <c r="D18" s="50"/>
      <c r="E18" s="50"/>
      <c r="F18" s="50"/>
      <c r="G18" s="50"/>
      <c r="H18" s="50"/>
    </row>
    <row r="19" spans="2:8" x14ac:dyDescent="0.25">
      <c r="B19" s="50" t="s">
        <v>61</v>
      </c>
      <c r="C19" s="50"/>
      <c r="D19" s="50"/>
      <c r="E19" s="50"/>
      <c r="F19" s="50"/>
      <c r="G19" s="50"/>
      <c r="H19" s="50"/>
    </row>
    <row r="21" spans="2:8" ht="15" customHeight="1" x14ac:dyDescent="0.25">
      <c r="B21" s="51" t="s">
        <v>64</v>
      </c>
      <c r="C21" s="51"/>
      <c r="D21" s="51"/>
      <c r="E21" s="51"/>
      <c r="F21" s="51"/>
      <c r="G21" s="51"/>
      <c r="H21" s="51"/>
    </row>
    <row r="22" spans="2:8" x14ac:dyDescent="0.25">
      <c r="B22" s="51"/>
      <c r="C22" s="51"/>
      <c r="D22" s="51"/>
      <c r="E22" s="51"/>
      <c r="F22" s="51"/>
      <c r="G22" s="51"/>
      <c r="H22" s="51"/>
    </row>
    <row r="23" spans="2:8" x14ac:dyDescent="0.25">
      <c r="B23" s="51"/>
      <c r="C23" s="51"/>
      <c r="D23" s="51"/>
      <c r="E23" s="51"/>
      <c r="F23" s="51"/>
      <c r="G23" s="51"/>
      <c r="H23" s="51"/>
    </row>
    <row r="24" spans="2:8" x14ac:dyDescent="0.25">
      <c r="B24" s="51"/>
      <c r="C24" s="51"/>
      <c r="D24" s="51"/>
      <c r="E24" s="51"/>
      <c r="F24" s="51"/>
      <c r="G24" s="51"/>
      <c r="H24" s="51"/>
    </row>
    <row r="25" spans="2:8" x14ac:dyDescent="0.25">
      <c r="B25" s="51"/>
      <c r="C25" s="51"/>
      <c r="D25" s="51"/>
      <c r="E25" s="51"/>
      <c r="F25" s="51"/>
      <c r="G25" s="51"/>
      <c r="H25" s="51"/>
    </row>
    <row r="26" spans="2:8" x14ac:dyDescent="0.25">
      <c r="B26" s="51"/>
      <c r="C26" s="51"/>
      <c r="D26" s="51"/>
      <c r="E26" s="51"/>
      <c r="F26" s="51"/>
      <c r="G26" s="51"/>
      <c r="H26" s="51"/>
    </row>
    <row r="27" spans="2:8" x14ac:dyDescent="0.25">
      <c r="B27" s="38"/>
      <c r="C27" s="38"/>
      <c r="D27" s="38"/>
      <c r="E27" s="38"/>
      <c r="F27" s="38"/>
      <c r="G27" s="38"/>
      <c r="H27" s="38"/>
    </row>
    <row r="28" spans="2:8" x14ac:dyDescent="0.25">
      <c r="B28" t="s">
        <v>9</v>
      </c>
    </row>
    <row r="29" spans="2:8" x14ac:dyDescent="0.25">
      <c r="B29" s="48" t="s">
        <v>13</v>
      </c>
      <c r="C29" s="48"/>
      <c r="D29" s="48"/>
      <c r="E29" s="48"/>
      <c r="F29" s="48"/>
      <c r="G29" s="48"/>
      <c r="H29" s="48"/>
    </row>
    <row r="30" spans="2:8" x14ac:dyDescent="0.25">
      <c r="B30" s="49" t="s">
        <v>66</v>
      </c>
      <c r="C30" s="49"/>
      <c r="D30" s="49"/>
      <c r="E30" s="49"/>
      <c r="F30" s="49"/>
      <c r="G30" s="49"/>
      <c r="H30" s="49"/>
    </row>
    <row r="31" spans="2:8" x14ac:dyDescent="0.25">
      <c r="B31" s="48" t="s">
        <v>14</v>
      </c>
      <c r="C31" s="48"/>
      <c r="D31" s="48"/>
      <c r="E31" s="48"/>
      <c r="F31" s="48"/>
      <c r="G31" s="48"/>
      <c r="H31" s="48"/>
    </row>
    <row r="32" spans="2:8" x14ac:dyDescent="0.25">
      <c r="B32" s="49" t="s">
        <v>10</v>
      </c>
      <c r="C32" s="49"/>
      <c r="D32" s="49"/>
      <c r="E32" s="49"/>
      <c r="F32" s="49"/>
      <c r="G32" s="49"/>
      <c r="H32" s="49"/>
    </row>
    <row r="33" spans="1:9" x14ac:dyDescent="0.25">
      <c r="B33" s="49" t="s">
        <v>11</v>
      </c>
      <c r="C33" s="49"/>
      <c r="D33" s="49"/>
      <c r="E33" s="49"/>
      <c r="F33" s="49"/>
      <c r="G33" s="49"/>
      <c r="H33" s="49"/>
    </row>
    <row r="34" spans="1:9" x14ac:dyDescent="0.25">
      <c r="B34" s="48" t="s">
        <v>15</v>
      </c>
      <c r="C34" s="48"/>
      <c r="D34" s="48"/>
      <c r="E34" s="48"/>
      <c r="F34" s="48"/>
      <c r="G34" s="48"/>
      <c r="H34" s="48"/>
    </row>
    <row r="35" spans="1:9" x14ac:dyDescent="0.25">
      <c r="B35" s="48" t="s">
        <v>16</v>
      </c>
      <c r="C35" s="48"/>
      <c r="D35" s="48"/>
      <c r="E35" s="48"/>
      <c r="F35" s="48"/>
      <c r="G35" s="48"/>
      <c r="H35" s="48"/>
    </row>
    <row r="36" spans="1:9" x14ac:dyDescent="0.25">
      <c r="B36" s="48" t="s">
        <v>17</v>
      </c>
      <c r="C36" s="48"/>
      <c r="D36" s="48"/>
      <c r="E36" s="48"/>
      <c r="F36" s="48"/>
      <c r="G36" s="48"/>
      <c r="H36" s="48"/>
    </row>
    <row r="37" spans="1:9" x14ac:dyDescent="0.25">
      <c r="B37" s="48" t="s">
        <v>57</v>
      </c>
      <c r="C37" s="48"/>
      <c r="D37" s="48"/>
      <c r="E37" s="48"/>
      <c r="F37" s="48"/>
      <c r="G37" s="48"/>
      <c r="H37" s="48"/>
    </row>
    <row r="39" spans="1:9" x14ac:dyDescent="0.25">
      <c r="A39" s="50"/>
      <c r="B39" s="50"/>
      <c r="C39" s="50"/>
      <c r="D39" s="50"/>
      <c r="E39" s="50"/>
      <c r="F39" s="50"/>
      <c r="G39" s="50"/>
      <c r="H39" s="50"/>
      <c r="I39" s="50"/>
    </row>
    <row r="40" spans="1:9" x14ac:dyDescent="0.25">
      <c r="A40" s="50"/>
      <c r="B40" s="50"/>
      <c r="C40" s="50"/>
      <c r="D40" s="50"/>
      <c r="E40" s="50"/>
      <c r="F40" s="50"/>
      <c r="G40" s="50"/>
      <c r="H40" s="50"/>
      <c r="I40" s="50"/>
    </row>
  </sheetData>
  <mergeCells count="21">
    <mergeCell ref="B31:H31"/>
    <mergeCell ref="B34:H34"/>
    <mergeCell ref="B32:H32"/>
    <mergeCell ref="B33:H33"/>
    <mergeCell ref="A39:I40"/>
    <mergeCell ref="B35:H35"/>
    <mergeCell ref="B36:H36"/>
    <mergeCell ref="B37:H37"/>
    <mergeCell ref="B29:H29"/>
    <mergeCell ref="B30:H30"/>
    <mergeCell ref="A2:E5"/>
    <mergeCell ref="B21:H26"/>
    <mergeCell ref="B16:H16"/>
    <mergeCell ref="B17:H17"/>
    <mergeCell ref="B18:H18"/>
    <mergeCell ref="B19:H19"/>
    <mergeCell ref="B14:H14"/>
    <mergeCell ref="C7:G8"/>
    <mergeCell ref="B11:H11"/>
    <mergeCell ref="B12:H12"/>
    <mergeCell ref="B13:H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7E3E-02AB-4809-9D19-41CBF380D39D}">
  <dimension ref="B2:L52"/>
  <sheetViews>
    <sheetView tabSelected="1" topLeftCell="B4" zoomScale="120" zoomScaleNormal="120" workbookViewId="0">
      <selection activeCell="K27" sqref="K27"/>
    </sheetView>
  </sheetViews>
  <sheetFormatPr defaultRowHeight="15" x14ac:dyDescent="0.25"/>
  <cols>
    <col min="3" max="3" width="17.28515625" customWidth="1"/>
    <col min="4" max="4" width="14.85546875" customWidth="1"/>
    <col min="8" max="8" width="15.5703125" bestFit="1" customWidth="1"/>
    <col min="9" max="9" width="13.5703125" bestFit="1" customWidth="1"/>
    <col min="11" max="11" width="73.28515625" bestFit="1" customWidth="1"/>
  </cols>
  <sheetData>
    <row r="2" spans="2:11" x14ac:dyDescent="0.25">
      <c r="B2" s="50"/>
      <c r="C2" s="50"/>
      <c r="D2" s="50"/>
      <c r="E2" s="50"/>
      <c r="F2" s="50"/>
      <c r="G2" s="24"/>
    </row>
    <row r="3" spans="2:11" x14ac:dyDescent="0.25">
      <c r="B3" s="50"/>
      <c r="C3" s="50"/>
      <c r="D3" s="50"/>
      <c r="E3" s="50"/>
      <c r="F3" s="50"/>
      <c r="G3" s="24"/>
    </row>
    <row r="4" spans="2:11" x14ac:dyDescent="0.25">
      <c r="B4" s="50"/>
      <c r="C4" s="50"/>
      <c r="D4" s="50"/>
      <c r="E4" s="50"/>
      <c r="F4" s="50"/>
      <c r="G4" s="24"/>
    </row>
    <row r="5" spans="2:11" x14ac:dyDescent="0.25">
      <c r="B5" s="50"/>
      <c r="C5" s="50"/>
      <c r="D5" s="50"/>
      <c r="E5" s="50"/>
      <c r="F5" s="50"/>
      <c r="G5" s="24"/>
    </row>
    <row r="7" spans="2:11" x14ac:dyDescent="0.25">
      <c r="C7" s="55" t="s">
        <v>18</v>
      </c>
      <c r="D7" s="55"/>
    </row>
    <row r="8" spans="2:11" ht="15.75" thickBot="1" x14ac:dyDescent="0.3">
      <c r="C8" s="55"/>
      <c r="D8" s="55"/>
      <c r="E8" s="16"/>
    </row>
    <row r="9" spans="2:11" x14ac:dyDescent="0.25">
      <c r="C9" s="68" t="s">
        <v>0</v>
      </c>
      <c r="D9" s="25" t="s">
        <v>43</v>
      </c>
      <c r="E9" s="64" t="s">
        <v>3</v>
      </c>
      <c r="F9" s="65"/>
      <c r="G9" s="26"/>
      <c r="H9" s="5" t="s">
        <v>4</v>
      </c>
      <c r="I9" s="2" t="s">
        <v>6</v>
      </c>
      <c r="K9" t="s">
        <v>9</v>
      </c>
    </row>
    <row r="10" spans="2:11" ht="15.75" x14ac:dyDescent="0.25">
      <c r="C10" s="69"/>
      <c r="D10" s="27" t="s">
        <v>42</v>
      </c>
      <c r="E10" s="6" t="s">
        <v>1</v>
      </c>
      <c r="F10" s="7" t="s">
        <v>2</v>
      </c>
      <c r="G10" s="7" t="s">
        <v>2</v>
      </c>
      <c r="H10" s="8" t="s">
        <v>5</v>
      </c>
      <c r="I10" s="3" t="s">
        <v>7</v>
      </c>
      <c r="K10" t="s">
        <v>13</v>
      </c>
    </row>
    <row r="11" spans="2:11" x14ac:dyDescent="0.25">
      <c r="C11" s="33" t="s">
        <v>33</v>
      </c>
      <c r="D11" s="24" t="s">
        <v>34</v>
      </c>
      <c r="E11" s="9"/>
      <c r="F11" s="10"/>
      <c r="G11" s="36">
        <f>IF(E11&gt;0,E11/2000,F11)</f>
        <v>0</v>
      </c>
      <c r="H11" s="11"/>
      <c r="I11" s="18">
        <f>G11*H11</f>
        <v>0</v>
      </c>
      <c r="K11" s="1" t="s">
        <v>66</v>
      </c>
    </row>
    <row r="12" spans="2:11" x14ac:dyDescent="0.25">
      <c r="C12" s="33" t="s">
        <v>32</v>
      </c>
      <c r="D12" s="24" t="s">
        <v>35</v>
      </c>
      <c r="E12" s="12"/>
      <c r="F12" s="10"/>
      <c r="G12" s="36">
        <f t="shared" ref="G12:G21" si="0">IF(E12&gt;0,E12/2000,F12)</f>
        <v>0</v>
      </c>
      <c r="H12" s="14"/>
      <c r="I12" s="18">
        <f t="shared" ref="I12:I21" si="1">G12*H12</f>
        <v>0</v>
      </c>
      <c r="K12" t="s">
        <v>14</v>
      </c>
    </row>
    <row r="13" spans="2:11" x14ac:dyDescent="0.25">
      <c r="C13" s="33" t="s">
        <v>31</v>
      </c>
      <c r="D13" s="24" t="s">
        <v>36</v>
      </c>
      <c r="E13" s="12"/>
      <c r="F13" s="10"/>
      <c r="G13" s="36">
        <f t="shared" si="0"/>
        <v>0</v>
      </c>
      <c r="H13" s="14"/>
      <c r="I13" s="18">
        <f t="shared" si="1"/>
        <v>0</v>
      </c>
      <c r="K13" s="1" t="s">
        <v>10</v>
      </c>
    </row>
    <row r="14" spans="2:11" x14ac:dyDescent="0.25">
      <c r="C14" s="33" t="s">
        <v>50</v>
      </c>
      <c r="D14" s="24" t="s">
        <v>49</v>
      </c>
      <c r="E14" s="12"/>
      <c r="F14" s="10"/>
      <c r="G14" s="36">
        <f t="shared" si="0"/>
        <v>0</v>
      </c>
      <c r="H14" s="14"/>
      <c r="I14" s="18">
        <f t="shared" si="1"/>
        <v>0</v>
      </c>
      <c r="K14" s="1" t="s">
        <v>11</v>
      </c>
    </row>
    <row r="15" spans="2:11" x14ac:dyDescent="0.25">
      <c r="C15" s="33" t="s">
        <v>37</v>
      </c>
      <c r="D15" s="24" t="s">
        <v>38</v>
      </c>
      <c r="E15" s="12"/>
      <c r="F15" s="10"/>
      <c r="G15" s="36">
        <f t="shared" si="0"/>
        <v>0</v>
      </c>
      <c r="H15" s="14"/>
      <c r="I15" s="18">
        <f t="shared" si="1"/>
        <v>0</v>
      </c>
      <c r="K15" t="s">
        <v>15</v>
      </c>
    </row>
    <row r="16" spans="2:11" x14ac:dyDescent="0.25">
      <c r="C16" s="33" t="s">
        <v>41</v>
      </c>
      <c r="D16" s="24" t="s">
        <v>39</v>
      </c>
      <c r="E16" s="12"/>
      <c r="F16" s="10"/>
      <c r="G16" s="36">
        <f t="shared" si="0"/>
        <v>0</v>
      </c>
      <c r="H16" s="14"/>
      <c r="I16" s="18">
        <f t="shared" si="1"/>
        <v>0</v>
      </c>
      <c r="K16" t="s">
        <v>16</v>
      </c>
    </row>
    <row r="17" spans="3:11" x14ac:dyDescent="0.25">
      <c r="C17" s="33" t="s">
        <v>45</v>
      </c>
      <c r="D17" s="24" t="s">
        <v>46</v>
      </c>
      <c r="E17" s="12"/>
      <c r="F17" s="10"/>
      <c r="G17" s="36">
        <f t="shared" si="0"/>
        <v>0</v>
      </c>
      <c r="H17" s="14"/>
      <c r="I17" s="18">
        <f t="shared" si="1"/>
        <v>0</v>
      </c>
      <c r="K17" t="s">
        <v>17</v>
      </c>
    </row>
    <row r="18" spans="3:11" x14ac:dyDescent="0.25">
      <c r="C18" s="33" t="s">
        <v>48</v>
      </c>
      <c r="D18" s="31" t="s">
        <v>40</v>
      </c>
      <c r="E18" s="29"/>
      <c r="F18" s="13"/>
      <c r="G18" s="36">
        <f t="shared" si="0"/>
        <v>0</v>
      </c>
      <c r="H18" s="14"/>
      <c r="I18" s="18">
        <f t="shared" si="1"/>
        <v>0</v>
      </c>
      <c r="K18" t="s">
        <v>57</v>
      </c>
    </row>
    <row r="19" spans="3:11" x14ac:dyDescent="0.25">
      <c r="C19" s="32" t="s">
        <v>47</v>
      </c>
      <c r="D19" s="34" t="s">
        <v>44</v>
      </c>
      <c r="E19" s="29"/>
      <c r="F19" s="13"/>
      <c r="G19" s="36">
        <f t="shared" si="0"/>
        <v>0</v>
      </c>
      <c r="H19" s="14"/>
      <c r="I19" s="18">
        <f t="shared" si="1"/>
        <v>0</v>
      </c>
    </row>
    <row r="20" spans="3:11" x14ac:dyDescent="0.25">
      <c r="C20" s="30"/>
      <c r="D20" s="46"/>
      <c r="E20" s="12"/>
      <c r="F20" s="13"/>
      <c r="G20" s="36">
        <f t="shared" si="0"/>
        <v>0</v>
      </c>
      <c r="H20" s="14"/>
      <c r="I20" s="18">
        <f t="shared" si="1"/>
        <v>0</v>
      </c>
    </row>
    <row r="21" spans="3:11" ht="15.75" thickBot="1" x14ac:dyDescent="0.3">
      <c r="C21" s="28"/>
      <c r="D21" s="45"/>
      <c r="E21" s="12"/>
      <c r="F21" s="13"/>
      <c r="G21" s="36">
        <f t="shared" si="0"/>
        <v>0</v>
      </c>
      <c r="H21" s="14"/>
      <c r="I21" s="18">
        <f t="shared" si="1"/>
        <v>0</v>
      </c>
    </row>
    <row r="22" spans="3:11" ht="15.75" thickBot="1" x14ac:dyDescent="0.3">
      <c r="C22" s="66" t="s">
        <v>8</v>
      </c>
      <c r="D22" s="67"/>
      <c r="E22" s="67"/>
      <c r="F22" s="67"/>
      <c r="G22" s="67"/>
      <c r="H22" s="67"/>
      <c r="I22" s="4">
        <f>SUM(I11:I21)</f>
        <v>0</v>
      </c>
    </row>
    <row r="23" spans="3:11" x14ac:dyDescent="0.25">
      <c r="K23" s="38"/>
    </row>
    <row r="24" spans="3:11" x14ac:dyDescent="0.25">
      <c r="C24" s="55" t="s">
        <v>19</v>
      </c>
      <c r="D24" s="55"/>
      <c r="E24" s="16"/>
      <c r="K24" s="38"/>
    </row>
    <row r="25" spans="3:11" ht="15.75" thickBot="1" x14ac:dyDescent="0.3">
      <c r="C25" s="56"/>
      <c r="D25" s="56"/>
      <c r="E25" s="15"/>
    </row>
    <row r="26" spans="3:11" x14ac:dyDescent="0.25">
      <c r="C26" s="62" t="s">
        <v>26</v>
      </c>
      <c r="D26" s="59"/>
      <c r="E26" s="59"/>
      <c r="F26" s="59"/>
      <c r="G26" s="59" t="s">
        <v>25</v>
      </c>
      <c r="H26" s="59"/>
      <c r="I26" s="17" t="s">
        <v>63</v>
      </c>
    </row>
    <row r="27" spans="3:11" x14ac:dyDescent="0.25">
      <c r="C27" s="63"/>
      <c r="D27" s="60"/>
      <c r="E27" s="60"/>
      <c r="F27" s="60"/>
      <c r="G27" s="60" t="s">
        <v>5</v>
      </c>
      <c r="H27" s="60"/>
      <c r="I27" s="23" t="s">
        <v>7</v>
      </c>
    </row>
    <row r="28" spans="3:11" x14ac:dyDescent="0.25">
      <c r="C28" s="21" t="s">
        <v>23</v>
      </c>
      <c r="D28" s="39"/>
      <c r="E28" s="39"/>
      <c r="F28" s="40"/>
      <c r="G28" s="58">
        <f>SUM(H29:H34)</f>
        <v>0</v>
      </c>
      <c r="H28" s="58"/>
      <c r="I28" s="20">
        <f>SUM(I29:I34)</f>
        <v>0</v>
      </c>
    </row>
    <row r="29" spans="3:11" x14ac:dyDescent="0.25">
      <c r="C29" s="22"/>
      <c r="D29" s="48" t="s">
        <v>20</v>
      </c>
      <c r="E29" s="48"/>
      <c r="G29" s="50">
        <f>H11*0.46</f>
        <v>0</v>
      </c>
      <c r="H29" s="50"/>
      <c r="I29" s="18">
        <f>G29*G11</f>
        <v>0</v>
      </c>
    </row>
    <row r="30" spans="3:11" x14ac:dyDescent="0.25">
      <c r="C30" s="22"/>
      <c r="D30" s="48" t="s">
        <v>51</v>
      </c>
      <c r="E30" s="48"/>
      <c r="G30" s="50">
        <f>H12*0.32</f>
        <v>0</v>
      </c>
      <c r="H30" s="50"/>
      <c r="I30" s="18">
        <f>G30*G12</f>
        <v>0</v>
      </c>
    </row>
    <row r="31" spans="3:11" x14ac:dyDescent="0.25">
      <c r="C31" s="22"/>
      <c r="D31" s="48" t="s">
        <v>53</v>
      </c>
      <c r="E31" s="48"/>
      <c r="G31" s="50">
        <f>H13*0.28</f>
        <v>0</v>
      </c>
      <c r="H31" s="50"/>
      <c r="I31" s="18">
        <f>G31*G13</f>
        <v>0</v>
      </c>
    </row>
    <row r="32" spans="3:11" x14ac:dyDescent="0.25">
      <c r="C32" s="22"/>
      <c r="D32" s="48" t="s">
        <v>52</v>
      </c>
      <c r="E32" s="48"/>
      <c r="G32" s="50">
        <f>H14*0.33</f>
        <v>0</v>
      </c>
      <c r="H32" s="50"/>
      <c r="I32" s="18">
        <f>G32*G14</f>
        <v>0</v>
      </c>
    </row>
    <row r="33" spans="3:12" x14ac:dyDescent="0.25">
      <c r="C33" s="22"/>
      <c r="D33" s="48" t="s">
        <v>21</v>
      </c>
      <c r="E33" s="48"/>
      <c r="G33" s="50">
        <f>H15*0.18</f>
        <v>0</v>
      </c>
      <c r="H33" s="50"/>
      <c r="I33" s="18">
        <f>G33*G15*0.18/0.64</f>
        <v>0</v>
      </c>
    </row>
    <row r="34" spans="3:12" x14ac:dyDescent="0.25">
      <c r="C34" s="22"/>
      <c r="D34" s="48" t="s">
        <v>22</v>
      </c>
      <c r="E34" s="48"/>
      <c r="G34" s="50">
        <f>H16*0.11</f>
        <v>0</v>
      </c>
      <c r="H34" s="50"/>
      <c r="I34" s="18">
        <f>G34*G16*0.11/0.63</f>
        <v>0</v>
      </c>
    </row>
    <row r="35" spans="3:12" x14ac:dyDescent="0.25">
      <c r="C35" s="22"/>
      <c r="D35" s="48" t="str">
        <f>IF($C$20="","","From "&amp;$C$20)</f>
        <v/>
      </c>
      <c r="E35" s="48"/>
      <c r="G35" s="50" t="str">
        <f>IFERROR(IF(D20="", "", H20*LEFT(D20, FIND("-", D20) - 1)/100),"Incorrect Composition")</f>
        <v/>
      </c>
      <c r="H35" s="50"/>
      <c r="I35" s="18" t="str">
        <f>IFERROR(G35*G20*G35/(G35+H41+G46),"")</f>
        <v/>
      </c>
      <c r="L35" s="37"/>
    </row>
    <row r="36" spans="3:12" x14ac:dyDescent="0.25">
      <c r="C36" s="22"/>
      <c r="D36" s="48" t="str">
        <f>IF($C$21="","","From "&amp;$C$21)</f>
        <v/>
      </c>
      <c r="E36" s="48"/>
      <c r="G36" s="50" t="str">
        <f>IFERROR(IF(D21="", "", H21*LEFT(D21, FIND("-", D21) - 1)/100),"Incorrect Composition")</f>
        <v/>
      </c>
      <c r="H36" s="50"/>
      <c r="I36" s="18" t="str">
        <f>IFERROR(G36*G21*G36/(G36+H42+G47),"")</f>
        <v/>
      </c>
    </row>
    <row r="37" spans="3:12" x14ac:dyDescent="0.25">
      <c r="C37" s="19" t="s">
        <v>28</v>
      </c>
      <c r="D37" s="41"/>
      <c r="E37" s="39"/>
      <c r="F37" s="40"/>
      <c r="G37" s="57">
        <f>SUM(H38:H40)</f>
        <v>0</v>
      </c>
      <c r="H37" s="57"/>
      <c r="I37" s="20">
        <f>SUM(I38:I39)</f>
        <v>0</v>
      </c>
      <c r="K37" t="s">
        <v>65</v>
      </c>
    </row>
    <row r="38" spans="3:12" x14ac:dyDescent="0.25">
      <c r="C38" s="22"/>
      <c r="D38" s="48" t="s">
        <v>21</v>
      </c>
      <c r="E38" s="48"/>
      <c r="G38" s="50">
        <f>H15*0.46*0.436</f>
        <v>0</v>
      </c>
      <c r="H38" s="50"/>
      <c r="I38" s="18">
        <f>G38*G15*0.46/0.64</f>
        <v>0</v>
      </c>
    </row>
    <row r="39" spans="3:12" x14ac:dyDescent="0.25">
      <c r="C39" s="22"/>
      <c r="D39" s="48" t="s">
        <v>22</v>
      </c>
      <c r="E39" s="48"/>
      <c r="G39" s="50">
        <f>H16*0.52*0.436</f>
        <v>0</v>
      </c>
      <c r="H39" s="50"/>
      <c r="I39" s="18">
        <f>G39*G16*0.52/0.63</f>
        <v>0</v>
      </c>
    </row>
    <row r="40" spans="3:12" x14ac:dyDescent="0.25">
      <c r="C40" s="22"/>
      <c r="D40" s="48" t="s">
        <v>54</v>
      </c>
      <c r="E40" s="48"/>
      <c r="G40" s="50">
        <f>H17*0.46*0.436</f>
        <v>0</v>
      </c>
      <c r="H40" s="50"/>
      <c r="I40" s="18">
        <f>G40*G17</f>
        <v>0</v>
      </c>
    </row>
    <row r="41" spans="3:12" x14ac:dyDescent="0.25">
      <c r="C41" s="22"/>
      <c r="D41" s="48" t="str">
        <f>IF($C$20="","","From "&amp;$C$20)</f>
        <v/>
      </c>
      <c r="E41" s="48"/>
      <c r="G41" s="50" t="str">
        <f>IF(D20="", "", H20 * _xlfn.TEXTBEFORE(_xlfn.TEXTAFTER(D20, "-"), "-") / 100)</f>
        <v/>
      </c>
      <c r="H41" s="50"/>
      <c r="I41" s="47" t="str">
        <f>IFERROR(H41*G20*H41/(G35+H41+G46),"")</f>
        <v/>
      </c>
    </row>
    <row r="42" spans="3:12" x14ac:dyDescent="0.25">
      <c r="C42" s="22"/>
      <c r="D42" s="48" t="str">
        <f>IF($C$21="","","From "&amp;$C$21)</f>
        <v/>
      </c>
      <c r="E42" s="48"/>
      <c r="G42" s="50" t="str">
        <f>IFERROR(IF(D21="", "", H21 * _xlfn.TEXTBEFORE(_xlfn.TEXTAFTER(D21, "-"), "-") / 100),"Incorrect Composition")</f>
        <v/>
      </c>
      <c r="H42" s="50"/>
      <c r="I42" s="47" t="str">
        <f>IFERROR(H42*G21*H42/(G36+H42+G47),"")</f>
        <v/>
      </c>
    </row>
    <row r="43" spans="3:12" x14ac:dyDescent="0.25">
      <c r="C43" s="19" t="s">
        <v>24</v>
      </c>
      <c r="D43" s="41"/>
      <c r="E43" s="39"/>
      <c r="F43" s="40"/>
      <c r="G43" s="57">
        <f>G45+G44</f>
        <v>0</v>
      </c>
      <c r="H43" s="57"/>
      <c r="I43" s="20">
        <f>SUM(I44:I45)</f>
        <v>0</v>
      </c>
    </row>
    <row r="44" spans="3:12" x14ac:dyDescent="0.25">
      <c r="C44" s="35"/>
      <c r="D44" s="48" t="s">
        <v>55</v>
      </c>
      <c r="E44" s="48"/>
      <c r="G44" s="50">
        <f>H18*0.6*0.83</f>
        <v>0</v>
      </c>
      <c r="H44" s="50"/>
      <c r="I44" s="18">
        <f>G44*G18</f>
        <v>0</v>
      </c>
    </row>
    <row r="45" spans="3:12" x14ac:dyDescent="0.25">
      <c r="C45" s="35"/>
      <c r="D45" s="48" t="s">
        <v>56</v>
      </c>
      <c r="E45" s="48"/>
      <c r="G45" s="50">
        <f>H19*0.5*0.83</f>
        <v>0</v>
      </c>
      <c r="H45" s="50"/>
      <c r="I45" s="18">
        <f>G45*G19</f>
        <v>0</v>
      </c>
    </row>
    <row r="46" spans="3:12" x14ac:dyDescent="0.25">
      <c r="C46" s="35"/>
      <c r="D46" s="48" t="str">
        <f>IF($C$20="","","From "&amp;$C$20)</f>
        <v/>
      </c>
      <c r="E46" s="48"/>
      <c r="G46" s="50" t="str">
        <f>IFERROR(IF(D20="", "", H20 * _xlfn.TEXTAFTER(D20, "-", -1) / 100), "Composition format wrong")</f>
        <v/>
      </c>
      <c r="H46" s="50"/>
      <c r="I46" s="18" t="str">
        <f>IFERROR(G46*G20*G46/(G46+H41+G35),"")</f>
        <v/>
      </c>
    </row>
    <row r="47" spans="3:12" ht="15.75" thickBot="1" x14ac:dyDescent="0.3">
      <c r="C47" s="42"/>
      <c r="D47" s="53" t="str">
        <f>IF($C$21="","","From "&amp;$C$21)</f>
        <v/>
      </c>
      <c r="E47" s="53"/>
      <c r="F47" s="43"/>
      <c r="G47" s="61" t="str">
        <f>IFERROR(IF(D21="", "", H21 * _xlfn.TEXTAFTER(D21, "-", -1) / 100), "Incorrect Composition")</f>
        <v/>
      </c>
      <c r="H47" s="61"/>
      <c r="I47" s="44" t="str">
        <f>IFERROR(G47*G21*G47/(G36+H42+G47),"")</f>
        <v/>
      </c>
    </row>
    <row r="48" spans="3:12" x14ac:dyDescent="0.25">
      <c r="C48" s="54"/>
      <c r="D48" s="54"/>
      <c r="E48" s="54"/>
      <c r="F48" s="54"/>
      <c r="G48" s="54"/>
      <c r="H48" s="54"/>
      <c r="I48" s="54"/>
    </row>
    <row r="49" spans="3:11" x14ac:dyDescent="0.25">
      <c r="C49" s="50"/>
      <c r="D49" s="50"/>
      <c r="E49" s="50"/>
      <c r="F49" s="50"/>
      <c r="G49" s="50"/>
      <c r="H49" s="50"/>
      <c r="I49" s="50"/>
      <c r="K49" s="24"/>
    </row>
    <row r="52" spans="3:11" x14ac:dyDescent="0.25">
      <c r="J52" s="24"/>
    </row>
  </sheetData>
  <mergeCells count="47">
    <mergeCell ref="D46:E46"/>
    <mergeCell ref="B2:F5"/>
    <mergeCell ref="C26:F27"/>
    <mergeCell ref="E9:F9"/>
    <mergeCell ref="C22:H22"/>
    <mergeCell ref="C9:C10"/>
    <mergeCell ref="D35:E35"/>
    <mergeCell ref="D40:E40"/>
    <mergeCell ref="D44:E44"/>
    <mergeCell ref="D45:E45"/>
    <mergeCell ref="D36:E36"/>
    <mergeCell ref="D41:E41"/>
    <mergeCell ref="D42:E42"/>
    <mergeCell ref="G31:H31"/>
    <mergeCell ref="G30:H30"/>
    <mergeCell ref="G29:H29"/>
    <mergeCell ref="G28:H28"/>
    <mergeCell ref="G26:H26"/>
    <mergeCell ref="G27:H27"/>
    <mergeCell ref="G47:H47"/>
    <mergeCell ref="G35:H35"/>
    <mergeCell ref="G34:H34"/>
    <mergeCell ref="G33:H33"/>
    <mergeCell ref="G32:H32"/>
    <mergeCell ref="G38:H38"/>
    <mergeCell ref="G39:H39"/>
    <mergeCell ref="G40:H40"/>
    <mergeCell ref="G44:H44"/>
    <mergeCell ref="G43:H43"/>
    <mergeCell ref="G45:H45"/>
    <mergeCell ref="G46:H46"/>
    <mergeCell ref="D47:E47"/>
    <mergeCell ref="C48:I49"/>
    <mergeCell ref="C7:D8"/>
    <mergeCell ref="C24:D25"/>
    <mergeCell ref="G37:H37"/>
    <mergeCell ref="D29:E29"/>
    <mergeCell ref="D30:E30"/>
    <mergeCell ref="D31:E31"/>
    <mergeCell ref="D33:E33"/>
    <mergeCell ref="D32:E32"/>
    <mergeCell ref="D34:E34"/>
    <mergeCell ref="D38:E38"/>
    <mergeCell ref="D39:E39"/>
    <mergeCell ref="G41:H41"/>
    <mergeCell ref="G42:H42"/>
    <mergeCell ref="G36:H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Seowoo Lee</dc:creator>
  <cp:lastModifiedBy>Seowoo Lee</cp:lastModifiedBy>
  <cp:lastPrinted>2026-04-05T20:21:20Z</cp:lastPrinted>
  <dcterms:created xsi:type="dcterms:W3CDTF">2026-04-04T21:22:18Z</dcterms:created>
  <dcterms:modified xsi:type="dcterms:W3CDTF">2026-04-10T20:26:32Z</dcterms:modified>
</cp:coreProperties>
</file>